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ange 2019-2024" sheetId="1" state="visible" r:id="rId3"/>
    <sheet name="2019 1-Year" sheetId="2" state="visible" r:id="rId4"/>
    <sheet name="2024 1-Year" sheetId="3" state="visible" r:id="rId5"/>
    <sheet name="Sourc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<sst xmlns="http://schemas.openxmlformats.org/spreadsheetml/2006/main" count="85" uniqueCount="57">
  <si>
    <t xml:space="preserve">Change in AI/AN Income Profile, 2019 to 2024, by IHS Coverage Reporting</t>
  </si>
  <si>
    <t xml:space="preserve">ACS 1-Year PUMS, 2019 and 2024. The 2020 race question change falls between the two years, so compare shares, not raw AI/AN counts.</t>
  </si>
  <si>
    <t xml:space="preserve">Group and income band</t>
  </si>
  <si>
    <t xml:space="preserve">2019 count</t>
  </si>
  <si>
    <t xml:space="preserve">2024 count</t>
  </si>
  <si>
    <t xml:space="preserve">Change</t>
  </si>
  <si>
    <t xml:space="preserve">2019 share</t>
  </si>
  <si>
    <t xml:space="preserve">2024 share</t>
  </si>
  <si>
    <t xml:space="preserve">Share change (points)</t>
  </si>
  <si>
    <t xml:space="preserve">Share of group's total change</t>
  </si>
  <si>
    <t xml:space="preserve">AI/AN reporting IHS</t>
  </si>
  <si>
    <t xml:space="preserve">  0 to 138%</t>
  </si>
  <si>
    <t xml:space="preserve">  139 to 400%</t>
  </si>
  <si>
    <t xml:space="preserve">  401% and above</t>
  </si>
  <si>
    <t xml:space="preserve">  Total</t>
  </si>
  <si>
    <t xml:space="preserve">AI/AN not reporting IHS</t>
  </si>
  <si>
    <t xml:space="preserve">Non-AI/AN</t>
  </si>
  <si>
    <t xml:space="preserve">Green figures link to the year sheets; black figures are calculated. Shares are within each group.</t>
  </si>
  <si>
    <t xml:space="preserve">The AI/AN count without IHS coverage nearly doubled between 2019 and 2024, mostly because of the 2020 race question change; its income mix shows the profile of the added population.</t>
  </si>
  <si>
    <t xml:space="preserve">The drop in AI/AN reporting IHS coverage is consistent with the series' reading of pandemic-era survey disruption and is not caused by the race question.</t>
  </si>
  <si>
    <t xml:space="preserve">AI/AN Population by Income-to-Poverty Ratio and IHS Coverage Reporting, United States, 2019</t>
  </si>
  <si>
    <t xml:space="preserve">ACS 1-Year PUMS, 2019. AI/AN alone or in combination. Weighted person counts (PWGTP). Persons whose poverty status is determined.</t>
  </si>
  <si>
    <t xml:space="preserve">Income-to-poverty group</t>
  </si>
  <si>
    <t xml:space="preserve">All AI/AN</t>
  </si>
  <si>
    <t xml:space="preserve">All persons</t>
  </si>
  <si>
    <t xml:space="preserve">AI/AN reporting IHS: share</t>
  </si>
  <si>
    <t xml:space="preserve">AI/AN not reporting IHS: share</t>
  </si>
  <si>
    <t xml:space="preserve">All AI/AN: share</t>
  </si>
  <si>
    <t xml:space="preserve">Non-AI/AN: share</t>
  </si>
  <si>
    <t xml:space="preserve">0 to 138% of poverty</t>
  </si>
  <si>
    <t xml:space="preserve">139 to 400% of poverty</t>
  </si>
  <si>
    <t xml:space="preserve">401% of poverty and above</t>
  </si>
  <si>
    <t xml:space="preserve">Total</t>
  </si>
  <si>
    <t xml:space="preserve">Blue figures are the Census Bureau's weighted estimates (non-AI/AN is the sum of its IHS and non-IHS cells); black figures are calculated.</t>
  </si>
  <si>
    <t xml:space="preserve">POVPIP grouped as 0–138, 139–400, and 401 and above. 138% is the Medicaid expansion income limit; 139–400% is the Marketplace premium tax credit range.</t>
  </si>
  <si>
    <t xml:space="preserve">IHS = self-reported Indian Health Service coverage (HINS7). PUMS estimates carry sampling error; margins of error are not shown.</t>
  </si>
  <si>
    <t xml:space="preserve">AI/AN Population by Income-to-Poverty Ratio and IHS Coverage Reporting, United States, 2024</t>
  </si>
  <si>
    <t xml:space="preserve">ACS 1-Year PUMS, 2024. AI/AN alone or in combination. Weighted person counts (PWGTP). Persons whose poverty status is determined.</t>
  </si>
  <si>
    <t xml:space="preserve">Source and Methods</t>
  </si>
  <si>
    <t xml:space="preserve">Dataset</t>
  </si>
  <si>
    <t xml:space="preserve">American Community Survey 1-Year Public Use Microdata Sample (PUMS), 2019 and 2024</t>
  </si>
  <si>
    <t xml:space="preserve">Producer</t>
  </si>
  <si>
    <t xml:space="preserve">U.S. Census Bureau</t>
  </si>
  <si>
    <t xml:space="preserve">Tool</t>
  </si>
  <si>
    <t xml:space="preserve">Census Bureau Microdata Access Tool (MDAT), data.census.gov/mdat</t>
  </si>
  <si>
    <t xml:space="preserve">Weight</t>
  </si>
  <si>
    <t xml:space="preserve">PUMS person weight (PWGTP)</t>
  </si>
  <si>
    <t xml:space="preserve">Geography</t>
  </si>
  <si>
    <t xml:space="preserve">United States</t>
  </si>
  <si>
    <t xml:space="preserve">Variables</t>
  </si>
  <si>
    <t xml:space="preserve">RACAIAN — AI/AN recode (alone or in combination); HINS7 — Indian Health Service; POVPIP — Income-to-poverty ratio recode, grouped as 0–138, 139–400, 401 and above</t>
  </si>
  <si>
    <t xml:space="preserve">Universe shown</t>
  </si>
  <si>
    <t xml:space="preserve">Persons whose poverty status is determined</t>
  </si>
  <si>
    <t xml:space="preserve">Extracted</t>
  </si>
  <si>
    <t xml:space="preserve">October 13, 2026, by Edward J. Fox, PhD</t>
  </si>
  <si>
    <t xml:space="preserve">Suggested citation</t>
  </si>
  <si>
    <t xml:space="preserve">U.S. Census Bureau, American Community Survey 1-Year PUMS (2019, 2024). Tabulated by Edward J. Fox, PhD, edfoxphd.com.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</si>
</sst>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\+#,##0;\-#,##0;0"/>
    <numFmt numFmtId="167" formatCode="0.0%"/>
    <numFmt numFmtId="168" formatCode="\+0.0;\-0.0;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2B3A42"/>
      <name val="Arial"/>
      <family val="0"/>
      <charset val="1"/>
    </font>
    <font>
      <i val="true"/>
      <sz val="9"/>
      <color rgb="FF5C6B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2B3A42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B3A42"/>
        <bgColor rgb="FF333300"/>
      </patternFill>
    </fill>
    <fill>
      <patternFill patternType="solid">
        <fgColor rgb="FFF6F4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4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4EF"/>
      <rgbColor rgb="FFCCFFFF"/>
      <rgbColor rgb="FF660066"/>
      <rgbColor rgb="FFFF8080"/>
      <rgbColor rgb="FF0066CC"/>
      <rgbColor rgb="FFD8D4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3A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8" min="2" style="0" width="14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5.75" hidden="false" customHeight="tru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customFormat="false" ht="15" hidden="false" customHeight="false" outlineLevel="0" collapsed="false">
      <c r="A5" s="5" t="s">
        <v>10</v>
      </c>
    </row>
    <row r="6" customFormat="false" ht="15" hidden="false" customHeight="false" outlineLevel="0" collapsed="false">
      <c r="A6" s="6" t="s">
        <v>11</v>
      </c>
      <c r="B6" s="7" t="n">
        <f aca="false">'2019 1-Year'!B5</f>
        <v>493202</v>
      </c>
      <c r="C6" s="7" t="n">
        <f aca="false">'2024 1-Year'!B5</f>
        <v>420388</v>
      </c>
      <c r="D6" s="8" t="n">
        <f aca="false">C6-B6</f>
        <v>-72814</v>
      </c>
      <c r="E6" s="9" t="n">
        <f aca="false">B6/B$9</f>
        <v>0.335248155360924</v>
      </c>
      <c r="F6" s="9" t="n">
        <f aca="false">C6/C$9</f>
        <v>0.319022203941752</v>
      </c>
      <c r="G6" s="10" t="n">
        <f aca="false">(F6-E6)*100</f>
        <v>-1.62259514191722</v>
      </c>
      <c r="H6" s="9" t="n">
        <f aca="false">IF(D$9=0,0,D6/D$9)</f>
        <v>0.474618032017521</v>
      </c>
    </row>
    <row r="7" customFormat="false" ht="15" hidden="false" customHeight="false" outlineLevel="0" collapsed="false">
      <c r="A7" s="6" t="s">
        <v>12</v>
      </c>
      <c r="B7" s="7" t="n">
        <f aca="false">'2019 1-Year'!B6</f>
        <v>674384</v>
      </c>
      <c r="C7" s="7" t="n">
        <f aca="false">'2024 1-Year'!B6</f>
        <v>614372</v>
      </c>
      <c r="D7" s="8" t="n">
        <f aca="false">C7-B7</f>
        <v>-60012</v>
      </c>
      <c r="E7" s="9" t="n">
        <f aca="false">B7/B$9</f>
        <v>0.458404450924614</v>
      </c>
      <c r="F7" s="9" t="n">
        <f aca="false">C7/C$9</f>
        <v>0.466231932120094</v>
      </c>
      <c r="G7" s="10" t="n">
        <f aca="false">(F7-E7)*100</f>
        <v>0.782748119547994</v>
      </c>
      <c r="H7" s="9" t="n">
        <f aca="false">IF(D$9=0,0,D7/D$9)</f>
        <v>0.391171716118267</v>
      </c>
    </row>
    <row r="8" customFormat="false" ht="15" hidden="false" customHeight="false" outlineLevel="0" collapsed="false">
      <c r="A8" s="6" t="s">
        <v>13</v>
      </c>
      <c r="B8" s="7" t="n">
        <f aca="false">'2019 1-Year'!B7</f>
        <v>303569</v>
      </c>
      <c r="C8" s="7" t="n">
        <f aca="false">'2024 1-Year'!B7</f>
        <v>282979</v>
      </c>
      <c r="D8" s="8" t="n">
        <f aca="false">C8-B8</f>
        <v>-20590</v>
      </c>
      <c r="E8" s="9" t="n">
        <f aca="false">B8/B$9</f>
        <v>0.206347393714462</v>
      </c>
      <c r="F8" s="9" t="n">
        <f aca="false">C8/C$9</f>
        <v>0.214745863938155</v>
      </c>
      <c r="G8" s="10" t="n">
        <f aca="false">(F8-E8)*100</f>
        <v>0.839847022369222</v>
      </c>
      <c r="H8" s="9" t="n">
        <f aca="false">IF(D$9=0,0,D8/D$9)</f>
        <v>0.134210251864212</v>
      </c>
    </row>
    <row r="9" customFormat="false" ht="15" hidden="false" customHeight="false" outlineLevel="0" collapsed="false">
      <c r="A9" s="11" t="s">
        <v>14</v>
      </c>
      <c r="B9" s="12" t="n">
        <f aca="false">'2019 1-Year'!B8</f>
        <v>1471155</v>
      </c>
      <c r="C9" s="12" t="n">
        <f aca="false">'2024 1-Year'!B8</f>
        <v>1317739</v>
      </c>
      <c r="D9" s="13" t="n">
        <f aca="false">C9-B9</f>
        <v>-153416</v>
      </c>
      <c r="E9" s="14" t="n">
        <f aca="false">B9/B$9</f>
        <v>1</v>
      </c>
      <c r="F9" s="14" t="n">
        <f aca="false">C9/C$9</f>
        <v>1</v>
      </c>
      <c r="G9" s="15" t="n">
        <f aca="false">(F9-E9)*100</f>
        <v>0</v>
      </c>
      <c r="H9" s="14" t="n">
        <f aca="false">IF(D$9=0,0,D9/D$9)</f>
        <v>1</v>
      </c>
    </row>
    <row r="11" customFormat="false" ht="15" hidden="false" customHeight="false" outlineLevel="0" collapsed="false">
      <c r="A11" s="5" t="s">
        <v>15</v>
      </c>
    </row>
    <row r="12" customFormat="false" ht="15" hidden="false" customHeight="false" outlineLevel="0" collapsed="false">
      <c r="A12" s="6" t="s">
        <v>11</v>
      </c>
      <c r="B12" s="7" t="n">
        <f aca="false">'2019 1-Year'!C5</f>
        <v>1066511</v>
      </c>
      <c r="C12" s="7" t="n">
        <f aca="false">'2024 1-Year'!C5</f>
        <v>1710558</v>
      </c>
      <c r="D12" s="8" t="n">
        <f aca="false">C12-B12</f>
        <v>644047</v>
      </c>
      <c r="E12" s="9" t="n">
        <f aca="false">B12/B$15</f>
        <v>0.267742630312622</v>
      </c>
      <c r="F12" s="9" t="n">
        <f aca="false">C12/C$15</f>
        <v>0.226489337023773</v>
      </c>
      <c r="G12" s="10" t="n">
        <f aca="false">(F12-E12)*100</f>
        <v>-4.12532932888489</v>
      </c>
      <c r="H12" s="9" t="n">
        <f aca="false">IF(D$15=0,0,D12/D$15)</f>
        <v>0.180448589353638</v>
      </c>
    </row>
    <row r="13" customFormat="false" ht="15" hidden="false" customHeight="false" outlineLevel="0" collapsed="false">
      <c r="A13" s="6" t="s">
        <v>12</v>
      </c>
      <c r="B13" s="7" t="n">
        <f aca="false">'2019 1-Year'!C6</f>
        <v>1696829</v>
      </c>
      <c r="C13" s="7" t="n">
        <f aca="false">'2024 1-Year'!C6</f>
        <v>3322929</v>
      </c>
      <c r="D13" s="8" t="n">
        <f aca="false">C13-B13</f>
        <v>1626100</v>
      </c>
      <c r="E13" s="9" t="n">
        <f aca="false">B13/B$15</f>
        <v>0.425981035029864</v>
      </c>
      <c r="F13" s="9" t="n">
        <f aca="false">C13/C$15</f>
        <v>0.439978057561958</v>
      </c>
      <c r="G13" s="10" t="n">
        <f aca="false">(F13-E13)*100</f>
        <v>1.39970225320941</v>
      </c>
      <c r="H13" s="9" t="n">
        <f aca="false">IF(D$15=0,0,D13/D$15)</f>
        <v>0.455599437848403</v>
      </c>
    </row>
    <row r="14" customFormat="false" ht="15" hidden="false" customHeight="false" outlineLevel="0" collapsed="false">
      <c r="A14" s="6" t="s">
        <v>13</v>
      </c>
      <c r="B14" s="7" t="n">
        <f aca="false">'2019 1-Year'!C7</f>
        <v>1220004</v>
      </c>
      <c r="C14" s="7" t="n">
        <f aca="false">'2024 1-Year'!C7</f>
        <v>2519001</v>
      </c>
      <c r="D14" s="8" t="n">
        <f aca="false">C14-B14</f>
        <v>1298997</v>
      </c>
      <c r="E14" s="9" t="n">
        <f aca="false">B14/B$15</f>
        <v>0.306276334657514</v>
      </c>
      <c r="F14" s="9" t="n">
        <f aca="false">C14/C$15</f>
        <v>0.333532605414269</v>
      </c>
      <c r="G14" s="10" t="n">
        <f aca="false">(F14-E14)*100</f>
        <v>2.72562707567549</v>
      </c>
      <c r="H14" s="9" t="n">
        <f aca="false">IF(D$15=0,0,D14/D$15)</f>
        <v>0.363951972797959</v>
      </c>
    </row>
    <row r="15" customFormat="false" ht="15" hidden="false" customHeight="false" outlineLevel="0" collapsed="false">
      <c r="A15" s="11" t="s">
        <v>14</v>
      </c>
      <c r="B15" s="12" t="n">
        <f aca="false">'2019 1-Year'!C8</f>
        <v>3983344</v>
      </c>
      <c r="C15" s="12" t="n">
        <f aca="false">'2024 1-Year'!C8</f>
        <v>7552488</v>
      </c>
      <c r="D15" s="13" t="n">
        <f aca="false">C15-B15</f>
        <v>3569144</v>
      </c>
      <c r="E15" s="14" t="n">
        <f aca="false">B15/B$15</f>
        <v>1</v>
      </c>
      <c r="F15" s="14" t="n">
        <f aca="false">C15/C$15</f>
        <v>1</v>
      </c>
      <c r="G15" s="15" t="n">
        <f aca="false">(F15-E15)*100</f>
        <v>0</v>
      </c>
      <c r="H15" s="14" t="n">
        <f aca="false">IF(D$15=0,0,D15/D$15)</f>
        <v>1</v>
      </c>
    </row>
    <row r="17" customFormat="false" ht="15" hidden="false" customHeight="false" outlineLevel="0" collapsed="false">
      <c r="A17" s="5" t="s">
        <v>16</v>
      </c>
    </row>
    <row r="18" customFormat="false" ht="15" hidden="false" customHeight="false" outlineLevel="0" collapsed="false">
      <c r="A18" s="6" t="s">
        <v>11</v>
      </c>
      <c r="B18" s="7" t="n">
        <f aca="false">'2019 1-Year'!E5</f>
        <v>57666262</v>
      </c>
      <c r="C18" s="7" t="n">
        <f aca="false">'2024 1-Year'!E5</f>
        <v>56310205</v>
      </c>
      <c r="D18" s="8" t="n">
        <f aca="false">C18-B18</f>
        <v>-1356057</v>
      </c>
      <c r="E18" s="9" t="n">
        <f aca="false">B18/B$21</f>
        <v>0.183246166915845</v>
      </c>
      <c r="F18" s="9" t="n">
        <f aca="false">C18/C$21</f>
        <v>0.174199333774583</v>
      </c>
      <c r="G18" s="10" t="n">
        <f aca="false">(F18-E18)*100</f>
        <v>-0.904683314126145</v>
      </c>
      <c r="H18" s="9" t="n">
        <f aca="false">IF(D$21=0,0,D18/D$21)</f>
        <v>-0.158442250986513</v>
      </c>
    </row>
    <row r="19" customFormat="false" ht="15" hidden="false" customHeight="false" outlineLevel="0" collapsed="false">
      <c r="A19" s="6" t="s">
        <v>12</v>
      </c>
      <c r="B19" s="7" t="n">
        <f aca="false">'2019 1-Year'!E6</f>
        <v>126042996</v>
      </c>
      <c r="C19" s="7" t="n">
        <f aca="false">'2024 1-Year'!E6</f>
        <v>126632376</v>
      </c>
      <c r="D19" s="8" t="n">
        <f aca="false">C19-B19</f>
        <v>589380</v>
      </c>
      <c r="E19" s="9" t="n">
        <f aca="false">B19/B$21</f>
        <v>0.400527016708472</v>
      </c>
      <c r="F19" s="9" t="n">
        <f aca="false">C19/C$21</f>
        <v>0.391745608695484</v>
      </c>
      <c r="G19" s="10" t="n">
        <f aca="false">(F19-E19)*100</f>
        <v>-0.878140801298771</v>
      </c>
      <c r="H19" s="9" t="n">
        <f aca="false">IF(D$21=0,0,D19/D$21)</f>
        <v>0.0688633987261825</v>
      </c>
    </row>
    <row r="20" customFormat="false" ht="15" hidden="false" customHeight="false" outlineLevel="0" collapsed="false">
      <c r="A20" s="6" t="s">
        <v>13</v>
      </c>
      <c r="B20" s="7" t="n">
        <f aca="false">'2019 1-Year'!E7</f>
        <v>130983611</v>
      </c>
      <c r="C20" s="7" t="n">
        <f aca="false">'2024 1-Year'!E7</f>
        <v>140308971</v>
      </c>
      <c r="D20" s="8" t="n">
        <f aca="false">C20-B20</f>
        <v>9325360</v>
      </c>
      <c r="E20" s="9" t="n">
        <f aca="false">B20/B$21</f>
        <v>0.416226816375683</v>
      </c>
      <c r="F20" s="9" t="n">
        <f aca="false">C20/C$21</f>
        <v>0.434055057529933</v>
      </c>
      <c r="G20" s="10" t="n">
        <f aca="false">(F20-E20)*100</f>
        <v>1.78282411542492</v>
      </c>
      <c r="H20" s="9" t="n">
        <f aca="false">IF(D$21=0,0,D20/D$21)</f>
        <v>1.08957885226033</v>
      </c>
    </row>
    <row r="21" customFormat="false" ht="15" hidden="false" customHeight="false" outlineLevel="0" collapsed="false">
      <c r="A21" s="11" t="s">
        <v>14</v>
      </c>
      <c r="B21" s="12" t="n">
        <f aca="false">'2019 1-Year'!E8</f>
        <v>314692869</v>
      </c>
      <c r="C21" s="12" t="n">
        <f aca="false">'2024 1-Year'!E8</f>
        <v>323251552</v>
      </c>
      <c r="D21" s="13" t="n">
        <f aca="false">C21-B21</f>
        <v>8558683</v>
      </c>
      <c r="E21" s="14" t="n">
        <f aca="false">B21/B$21</f>
        <v>1</v>
      </c>
      <c r="F21" s="14" t="n">
        <f aca="false">C21/C$21</f>
        <v>1</v>
      </c>
      <c r="G21" s="15" t="n">
        <f aca="false">(F21-E21)*100</f>
        <v>0</v>
      </c>
      <c r="H21" s="14" t="n">
        <f aca="false">IF(D$21=0,0,D21/D$21)</f>
        <v>1</v>
      </c>
    </row>
    <row r="23" customFormat="false" ht="15" hidden="false" customHeight="false" outlineLevel="0" collapsed="false">
      <c r="A23" s="2" t="s">
        <v>17</v>
      </c>
    </row>
    <row r="24" customFormat="false" ht="15" hidden="false" customHeight="false" outlineLevel="0" collapsed="false">
      <c r="A24" s="2" t="s">
        <v>18</v>
      </c>
    </row>
    <row r="25" customFormat="false" ht="15" hidden="false" customHeight="false" outlineLevel="0" collapsed="false">
      <c r="A25" s="2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0" min="2" style="0" width="14"/>
  </cols>
  <sheetData>
    <row r="1" customFormat="false" ht="16.15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4" customFormat="false" ht="45.75" hidden="false" customHeight="true" outlineLevel="0" collapsed="false">
      <c r="A4" s="3" t="s">
        <v>22</v>
      </c>
      <c r="B4" s="4" t="s">
        <v>10</v>
      </c>
      <c r="C4" s="4" t="s">
        <v>15</v>
      </c>
      <c r="D4" s="4" t="s">
        <v>23</v>
      </c>
      <c r="E4" s="4" t="s">
        <v>16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</row>
    <row r="5" customFormat="false" ht="15" hidden="false" customHeight="false" outlineLevel="0" collapsed="false">
      <c r="A5" s="6" t="s">
        <v>29</v>
      </c>
      <c r="B5" s="16" t="n">
        <v>493202</v>
      </c>
      <c r="C5" s="16" t="n">
        <v>1066511</v>
      </c>
      <c r="D5" s="17" t="n">
        <f aca="false">B5+C5</f>
        <v>1559713</v>
      </c>
      <c r="E5" s="16" t="n">
        <v>57666262</v>
      </c>
      <c r="F5" s="17" t="n">
        <f aca="false">D5+E5</f>
        <v>59225975</v>
      </c>
      <c r="G5" s="9" t="n">
        <f aca="false">B5/B$8</f>
        <v>0.335248155360924</v>
      </c>
      <c r="H5" s="9" t="n">
        <f aca="false">C5/C$8</f>
        <v>0.267742630312622</v>
      </c>
      <c r="I5" s="9" t="n">
        <f aca="false">D5/D$8</f>
        <v>0.285949818672622</v>
      </c>
      <c r="J5" s="9" t="n">
        <f aca="false">E5/E$8</f>
        <v>0.183246166915845</v>
      </c>
    </row>
    <row r="6" customFormat="false" ht="15" hidden="false" customHeight="false" outlineLevel="0" collapsed="false">
      <c r="A6" s="6" t="s">
        <v>30</v>
      </c>
      <c r="B6" s="16" t="n">
        <v>674384</v>
      </c>
      <c r="C6" s="16" t="n">
        <v>1696829</v>
      </c>
      <c r="D6" s="17" t="n">
        <f aca="false">B6+C6</f>
        <v>2371213</v>
      </c>
      <c r="E6" s="16" t="n">
        <v>126042996</v>
      </c>
      <c r="F6" s="17" t="n">
        <f aca="false">D6+E6</f>
        <v>128414209</v>
      </c>
      <c r="G6" s="9" t="n">
        <f aca="false">B6/B$8</f>
        <v>0.458404450924614</v>
      </c>
      <c r="H6" s="9" t="n">
        <f aca="false">C6/C$8</f>
        <v>0.425981035029864</v>
      </c>
      <c r="I6" s="9" t="n">
        <f aca="false">D6/D$8</f>
        <v>0.434726085750497</v>
      </c>
      <c r="J6" s="9" t="n">
        <f aca="false">E6/E$8</f>
        <v>0.400527016708472</v>
      </c>
    </row>
    <row r="7" customFormat="false" ht="15" hidden="false" customHeight="false" outlineLevel="0" collapsed="false">
      <c r="A7" s="6" t="s">
        <v>31</v>
      </c>
      <c r="B7" s="16" t="n">
        <v>303569</v>
      </c>
      <c r="C7" s="16" t="n">
        <v>1220004</v>
      </c>
      <c r="D7" s="17" t="n">
        <f aca="false">B7+C7</f>
        <v>1523573</v>
      </c>
      <c r="E7" s="16" t="n">
        <v>130983611</v>
      </c>
      <c r="F7" s="17" t="n">
        <f aca="false">D7+E7</f>
        <v>132507184</v>
      </c>
      <c r="G7" s="9" t="n">
        <f aca="false">B7/B$8</f>
        <v>0.206347393714462</v>
      </c>
      <c r="H7" s="9" t="n">
        <f aca="false">C7/C$8</f>
        <v>0.306276334657514</v>
      </c>
      <c r="I7" s="9" t="n">
        <f aca="false">D7/D$8</f>
        <v>0.279324095576881</v>
      </c>
      <c r="J7" s="9" t="n">
        <f aca="false">E7/E$8</f>
        <v>0.416226816375683</v>
      </c>
    </row>
    <row r="8" customFormat="false" ht="15" hidden="false" customHeight="false" outlineLevel="0" collapsed="false">
      <c r="A8" s="11" t="s">
        <v>32</v>
      </c>
      <c r="B8" s="18" t="n">
        <f aca="false">SUM(B5:B7)</f>
        <v>1471155</v>
      </c>
      <c r="C8" s="18" t="n">
        <f aca="false">SUM(C5:C7)</f>
        <v>3983344</v>
      </c>
      <c r="D8" s="18" t="n">
        <f aca="false">SUM(D5:D7)</f>
        <v>5454499</v>
      </c>
      <c r="E8" s="18" t="n">
        <f aca="false">SUM(E5:E7)</f>
        <v>314692869</v>
      </c>
      <c r="F8" s="18" t="n">
        <f aca="false">SUM(F5:F7)</f>
        <v>320147368</v>
      </c>
      <c r="G8" s="14" t="n">
        <f aca="false">B8/B$8</f>
        <v>1</v>
      </c>
      <c r="H8" s="14" t="n">
        <f aca="false">C8/C$8</f>
        <v>1</v>
      </c>
      <c r="I8" s="14" t="n">
        <f aca="false">D8/D$8</f>
        <v>1</v>
      </c>
      <c r="J8" s="14" t="n">
        <f aca="false">E8/E$8</f>
        <v>1</v>
      </c>
    </row>
    <row r="10" customFormat="false" ht="15" hidden="false" customHeight="false" outlineLevel="0" collapsed="false">
      <c r="A10" s="2" t="s">
        <v>33</v>
      </c>
    </row>
    <row r="11" customFormat="false" ht="15" hidden="false" customHeight="false" outlineLevel="0" collapsed="false">
      <c r="A11" s="2" t="s">
        <v>34</v>
      </c>
    </row>
    <row r="12" customFormat="false" ht="15" hidden="false" customHeight="false" outlineLevel="0" collapsed="false">
      <c r="A12" s="2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0" min="2" style="0" width="14"/>
  </cols>
  <sheetData>
    <row r="1" customFormat="false" ht="16.15" hidden="false" customHeight="false" outlineLevel="0" collapsed="false">
      <c r="A1" s="1" t="s">
        <v>36</v>
      </c>
    </row>
    <row r="2" customFormat="false" ht="15" hidden="false" customHeight="false" outlineLevel="0" collapsed="false">
      <c r="A2" s="2" t="s">
        <v>37</v>
      </c>
    </row>
    <row r="4" customFormat="false" ht="45.75" hidden="false" customHeight="true" outlineLevel="0" collapsed="false">
      <c r="A4" s="3" t="s">
        <v>22</v>
      </c>
      <c r="B4" s="4" t="s">
        <v>10</v>
      </c>
      <c r="C4" s="4" t="s">
        <v>15</v>
      </c>
      <c r="D4" s="4" t="s">
        <v>23</v>
      </c>
      <c r="E4" s="4" t="s">
        <v>16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</row>
    <row r="5" customFormat="false" ht="15" hidden="false" customHeight="false" outlineLevel="0" collapsed="false">
      <c r="A5" s="6" t="s">
        <v>29</v>
      </c>
      <c r="B5" s="16" t="n">
        <v>420388</v>
      </c>
      <c r="C5" s="16" t="n">
        <v>1710558</v>
      </c>
      <c r="D5" s="17" t="n">
        <f aca="false">B5+C5</f>
        <v>2130946</v>
      </c>
      <c r="E5" s="16" t="n">
        <v>56310205</v>
      </c>
      <c r="F5" s="17" t="n">
        <f aca="false">D5+E5</f>
        <v>58441151</v>
      </c>
      <c r="G5" s="9" t="n">
        <f aca="false">B5/B$8</f>
        <v>0.319022203941752</v>
      </c>
      <c r="H5" s="9" t="n">
        <f aca="false">C5/C$8</f>
        <v>0.226489337023773</v>
      </c>
      <c r="I5" s="9" t="n">
        <f aca="false">D5/D$8</f>
        <v>0.240235791034435</v>
      </c>
      <c r="J5" s="9" t="n">
        <f aca="false">E5/E$8</f>
        <v>0.174199333774583</v>
      </c>
    </row>
    <row r="6" customFormat="false" ht="15" hidden="false" customHeight="false" outlineLevel="0" collapsed="false">
      <c r="A6" s="6" t="s">
        <v>30</v>
      </c>
      <c r="B6" s="16" t="n">
        <v>614372</v>
      </c>
      <c r="C6" s="16" t="n">
        <v>3322929</v>
      </c>
      <c r="D6" s="17" t="n">
        <f aca="false">B6+C6</f>
        <v>3937301</v>
      </c>
      <c r="E6" s="16" t="n">
        <v>126632376</v>
      </c>
      <c r="F6" s="17" t="n">
        <f aca="false">D6+E6</f>
        <v>130569677</v>
      </c>
      <c r="G6" s="9" t="n">
        <f aca="false">B6/B$8</f>
        <v>0.466231932120094</v>
      </c>
      <c r="H6" s="9" t="n">
        <f aca="false">C6/C$8</f>
        <v>0.439978057561958</v>
      </c>
      <c r="I6" s="9" t="n">
        <f aca="false">D6/D$8</f>
        <v>0.443878268278816</v>
      </c>
      <c r="J6" s="9" t="n">
        <f aca="false">E6/E$8</f>
        <v>0.391745608695484</v>
      </c>
    </row>
    <row r="7" customFormat="false" ht="15" hidden="false" customHeight="false" outlineLevel="0" collapsed="false">
      <c r="A7" s="6" t="s">
        <v>31</v>
      </c>
      <c r="B7" s="16" t="n">
        <v>282979</v>
      </c>
      <c r="C7" s="16" t="n">
        <v>2519001</v>
      </c>
      <c r="D7" s="17" t="n">
        <f aca="false">B7+C7</f>
        <v>2801980</v>
      </c>
      <c r="E7" s="16" t="n">
        <v>140308971</v>
      </c>
      <c r="F7" s="17" t="n">
        <f aca="false">D7+E7</f>
        <v>143110951</v>
      </c>
      <c r="G7" s="9" t="n">
        <f aca="false">B7/B$8</f>
        <v>0.214745863938155</v>
      </c>
      <c r="H7" s="9" t="n">
        <f aca="false">C7/C$8</f>
        <v>0.333532605414269</v>
      </c>
      <c r="I7" s="9" t="n">
        <f aca="false">D7/D$8</f>
        <v>0.315885940686749</v>
      </c>
      <c r="J7" s="9" t="n">
        <f aca="false">E7/E$8</f>
        <v>0.434055057529933</v>
      </c>
    </row>
    <row r="8" customFormat="false" ht="15" hidden="false" customHeight="false" outlineLevel="0" collapsed="false">
      <c r="A8" s="11" t="s">
        <v>32</v>
      </c>
      <c r="B8" s="18" t="n">
        <f aca="false">SUM(B5:B7)</f>
        <v>1317739</v>
      </c>
      <c r="C8" s="18" t="n">
        <f aca="false">SUM(C5:C7)</f>
        <v>7552488</v>
      </c>
      <c r="D8" s="18" t="n">
        <f aca="false">SUM(D5:D7)</f>
        <v>8870227</v>
      </c>
      <c r="E8" s="18" t="n">
        <f aca="false">SUM(E5:E7)</f>
        <v>323251552</v>
      </c>
      <c r="F8" s="18" t="n">
        <f aca="false">SUM(F5:F7)</f>
        <v>332121779</v>
      </c>
      <c r="G8" s="14" t="n">
        <f aca="false">B8/B$8</f>
        <v>1</v>
      </c>
      <c r="H8" s="14" t="n">
        <f aca="false">C8/C$8</f>
        <v>1</v>
      </c>
      <c r="I8" s="14" t="n">
        <f aca="false">D8/D$8</f>
        <v>1</v>
      </c>
      <c r="J8" s="14" t="n">
        <f aca="false">E8/E$8</f>
        <v>1</v>
      </c>
    </row>
    <row r="10" customFormat="false" ht="15" hidden="false" customHeight="false" outlineLevel="0" collapsed="false">
      <c r="A10" s="2" t="s">
        <v>33</v>
      </c>
    </row>
    <row r="11" customFormat="false" ht="15" hidden="false" customHeight="false" outlineLevel="0" collapsed="false">
      <c r="A11" s="2" t="s">
        <v>34</v>
      </c>
    </row>
    <row r="12" customFormat="false" ht="15" hidden="false" customHeight="false" outlineLevel="0" collapsed="false">
      <c r="A12" s="2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0"/>
  </cols>
  <sheetData>
    <row r="1" customFormat="false" ht="16.15" hidden="false" customHeight="false" outlineLevel="0" collapsed="false">
      <c r="A1" s="1" t="s">
        <v>38</v>
      </c>
    </row>
    <row r="3" customFormat="false" ht="15" hidden="false" customHeight="false" outlineLevel="0" collapsed="false">
      <c r="A3" s="19" t="s">
        <v>39</v>
      </c>
      <c r="B3" s="20" t="s">
        <v>40</v>
      </c>
    </row>
    <row r="4" customFormat="false" ht="15" hidden="false" customHeight="false" outlineLevel="0" collapsed="false">
      <c r="A4" s="19" t="s">
        <v>41</v>
      </c>
      <c r="B4" s="20" t="s">
        <v>42</v>
      </c>
    </row>
    <row r="5" customFormat="false" ht="15" hidden="false" customHeight="false" outlineLevel="0" collapsed="false">
      <c r="A5" s="19" t="s">
        <v>43</v>
      </c>
      <c r="B5" s="20" t="s">
        <v>44</v>
      </c>
    </row>
    <row r="6" customFormat="false" ht="15" hidden="false" customHeight="false" outlineLevel="0" collapsed="false">
      <c r="A6" s="19" t="s">
        <v>45</v>
      </c>
      <c r="B6" s="20" t="s">
        <v>46</v>
      </c>
    </row>
    <row r="7" customFormat="false" ht="15" hidden="false" customHeight="false" outlineLevel="0" collapsed="false">
      <c r="A7" s="19" t="s">
        <v>47</v>
      </c>
      <c r="B7" s="20" t="s">
        <v>48</v>
      </c>
    </row>
    <row r="8" customFormat="false" ht="26.85" hidden="false" customHeight="false" outlineLevel="0" collapsed="false">
      <c r="A8" s="19" t="s">
        <v>49</v>
      </c>
      <c r="B8" s="20" t="s">
        <v>50</v>
      </c>
    </row>
    <row r="9" customFormat="false" ht="15" hidden="false" customHeight="false" outlineLevel="0" collapsed="false">
      <c r="A9" s="19" t="s">
        <v>51</v>
      </c>
      <c r="B9" s="20" t="s">
        <v>52</v>
      </c>
    </row>
    <row r="10" customFormat="false" ht="15" hidden="false" customHeight="false" outlineLevel="0" collapsed="false">
      <c r="A10" s="19" t="s">
        <v>53</v>
      </c>
      <c r="B10" s="20" t="s">
        <v>54</v>
      </c>
    </row>
    <row r="11" customFormat="false" ht="26.85" hidden="false" customHeight="false" outlineLevel="0" collapsed="false">
      <c r="A11" s="19" t="s">
        <v>55</v>
      </c>
      <c r="B11" s="20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2026-10-13T13:49:39Z</dcterms:created>
  <dc:creator>openpyxl</dc:creator>
  <dc:description/>
  <dc:language>en-US</dc:language>
  <cp:lastModifiedBy/>
  <dcterms:modified xsi:type="dcterms:W3CDTF">2026-10-13T13:49:39Z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