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mpare" sheetId="1" state="visible" r:id="rId3"/>
    <sheet name="5-Year 2024" sheetId="2" state="visible" r:id="rId4"/>
    <sheet name="1-Year 2024" sheetId="3" state="visible" r:id="rId5"/>
    <sheet name="Source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<sst xmlns="http://schemas.openxmlformats.org/spreadsheetml/2006/main" count="132" uniqueCount="55">
  <si>
    <t xml:space="preserve">AI/AN Coverage: 5-Year vs 1-Year Estimates, 2024</t>
  </si>
  <si>
    <t xml:space="preserve">AI/AN alone or in combination. Pulled from the two detail sheets.</t>
  </si>
  <si>
    <t xml:space="preserve">Measure</t>
  </si>
  <si>
    <t xml:space="preserve">5-Year 2024 (count)</t>
  </si>
  <si>
    <t xml:space="preserve">5-Year 2024 (% of AI/AN)</t>
  </si>
  <si>
    <t xml:space="preserve">1-Year 2024 (count)</t>
  </si>
  <si>
    <t xml:space="preserve">1-Year 2024 (% of AI/AN)</t>
  </si>
  <si>
    <t xml:space="preserve">All AI/AN</t>
  </si>
  <si>
    <t xml:space="preserve">Any IHS</t>
  </si>
  <si>
    <t xml:space="preserve">Any Medicaid</t>
  </si>
  <si>
    <t xml:space="preserve">Any Medicare</t>
  </si>
  <si>
    <t xml:space="preserve">IHS only (no Medicare or Medicaid)</t>
  </si>
  <si>
    <t xml:space="preserve">IHS and Medicaid</t>
  </si>
  <si>
    <t xml:space="preserve">IHS and Medicare</t>
  </si>
  <si>
    <t xml:space="preserve">Medicare and Medicaid (dual)</t>
  </si>
  <si>
    <t xml:space="preserve">None of the three (private, other, or uninsured)</t>
  </si>
  <si>
    <t xml:space="preserve">Green figures link to the detail sheets. Categories in the summary groups overlap (a person can be in several).</t>
  </si>
  <si>
    <t xml:space="preserve">Medicare, Medicaid, and IHS Coverage by AI/AN Status, United States — 5-Year 2024</t>
  </si>
  <si>
    <t xml:space="preserve">ACS 5-Year PUMS, 2024 release (2020–2024). AI/AN alone or in combination. Weighted person counts (PWGTP). All ages.</t>
  </si>
  <si>
    <t xml:space="preserve">Medicare</t>
  </si>
  <si>
    <t xml:space="preserve">Medicaid</t>
  </si>
  <si>
    <t xml:space="preserve">IHS</t>
  </si>
  <si>
    <t xml:space="preserve">All persons</t>
  </si>
  <si>
    <t xml:space="preserve">Non-AI/AN</t>
  </si>
  <si>
    <t xml:space="preserve">AI/AN</t>
  </si>
  <si>
    <t xml:space="preserve">AI/AN share of group</t>
  </si>
  <si>
    <t xml:space="preserve">% of all AI/AN</t>
  </si>
  <si>
    <t xml:space="preserve">Yes</t>
  </si>
  <si>
    <t xml:space="preserve">No</t>
  </si>
  <si>
    <t xml:space="preserve">Summary groups</t>
  </si>
  <si>
    <t xml:space="preserve">Blue figures are the Census Bureau's weighted estimates; black figures are calculated.</t>
  </si>
  <si>
    <t xml:space="preserve">IHS = respondent reported coverage through the Indian Health Service (HINS7). The Census Bureau does not count IHS alone as health insurance coverage.</t>
  </si>
  <si>
    <t xml:space="preserve">Some non-AI/AN respondents report IHS coverage; this reflects self-reporting and race classification, and the figures are shown as published.</t>
  </si>
  <si>
    <t xml:space="preserve">PUMS estimates carry sampling error; margins of error are not shown. 1-year estimates are more current but less precise than 5-year estimates.</t>
  </si>
  <si>
    <t xml:space="preserve">Medicare, Medicaid, and IHS Coverage by AI/AN Status, United States — 1-Year 2024</t>
  </si>
  <si>
    <t xml:space="preserve">ACS 1-Year PUMS, 2024. AI/AN alone or in combination. Weighted person counts (PWGTP). All ages.</t>
  </si>
  <si>
    <t xml:space="preserve">Source and Methods</t>
  </si>
  <si>
    <t xml:space="preserve">Dataset</t>
  </si>
  <si>
    <t xml:space="preserve">American Community Survey Public Use Microdata Sample (PUMS): 5-Year 2024 release (2020–2024) and 1-Year 2024</t>
  </si>
  <si>
    <t xml:space="preserve">Producer</t>
  </si>
  <si>
    <t xml:space="preserve">U.S. Census Bureau</t>
  </si>
  <si>
    <t xml:space="preserve">Tool</t>
  </si>
  <si>
    <t xml:space="preserve">Census Bureau Microdata Access Tool (MDAT), data.census.gov/mdat</t>
  </si>
  <si>
    <t xml:space="preserve">Weight</t>
  </si>
  <si>
    <t xml:space="preserve">Person weight (PWGTP)</t>
  </si>
  <si>
    <t xml:space="preserve">Geography</t>
  </si>
  <si>
    <t xml:space="preserve">United States</t>
  </si>
  <si>
    <t xml:space="preserve">Variables</t>
  </si>
  <si>
    <t xml:space="preserve">RACAIAN — AI/AN recode (alone or in combination); HINS3 — Medicare; HINS4 — Medicaid, Medical Assistance, or other government assistance plan for low income or disability; HINS7 — Indian Health Service</t>
  </si>
  <si>
    <t xml:space="preserve">Extracted</t>
  </si>
  <si>
    <t xml:space="preserve">October 9, 2026, by Edward J. Fox, PhD</t>
  </si>
  <si>
    <t xml:space="preserve">Prepared by</t>
  </si>
  <si>
    <t xml:space="preserve">Edward J. Fox, PhD — edfoxphd.com</t>
  </si>
  <si>
    <t xml:space="preserve">Suggested citation</t>
  </si>
  <si>
    <t xml:space="preserve">U.S. Census Bureau, American Community Survey PUMS, 5-Year and 1-Year (2024). Tabulated by Edward J. Fox, PhD, edfoxphd.com.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</si>
</sst>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0.0%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2B3A42"/>
      <name val="Arial"/>
      <family val="0"/>
      <charset val="1"/>
    </font>
    <font>
      <i val="true"/>
      <sz val="9"/>
      <color rgb="FF5C6B66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b val="true"/>
      <sz val="11"/>
      <color rgb="FF008000"/>
      <name val="Arial"/>
      <family val="0"/>
      <charset val="1"/>
    </font>
    <font>
      <sz val="11"/>
      <color rgb="FF000000"/>
      <name val="Arial"/>
      <family val="0"/>
      <charset val="1"/>
    </font>
    <font>
      <sz val="11"/>
      <color rgb="FF008000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color rgb="FF2B3A42"/>
      <name val="Arial"/>
      <family val="0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2B3A42"/>
        <bgColor rgb="FF333300"/>
      </patternFill>
    </fill>
    <fill>
      <patternFill patternType="solid">
        <fgColor rgb="FFF6F4EF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8D4C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6F4EF"/>
      <rgbColor rgb="FFCCFFFF"/>
      <rgbColor rgb="FF660066"/>
      <rgbColor rgb="FFFF8080"/>
      <rgbColor rgb="FF0066CC"/>
      <rgbColor rgb="FFD8D4C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C6B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B3A4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5" min="2" style="0" width="16"/>
  </cols>
  <sheetData>
    <row r="1" customFormat="false" ht="16.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43.5" hidden="false" customHeight="true" outlineLevel="0" collapsed="false">
      <c r="A4" s="3" t="s">
        <v>2</v>
      </c>
      <c r="B4" s="4" t="s">
        <v>3</v>
      </c>
      <c r="C4" s="4" t="s">
        <v>4</v>
      </c>
      <c r="D4" s="4" t="s">
        <v>5</v>
      </c>
      <c r="E4" s="4" t="s">
        <v>6</v>
      </c>
    </row>
    <row r="5" customFormat="false" ht="15" hidden="false" customHeight="false" outlineLevel="0" collapsed="false">
      <c r="A5" s="5" t="s">
        <v>7</v>
      </c>
      <c r="B5" s="6" t="n">
        <f aca="false">'5-Year 2024'!F13</f>
        <v>7977487</v>
      </c>
      <c r="C5" s="7" t="n">
        <f aca="false">'5-Year 2024'!H13</f>
        <v>1</v>
      </c>
      <c r="D5" s="6" t="n">
        <f aca="false">'1-Year 2024'!F13</f>
        <v>9129771</v>
      </c>
      <c r="E5" s="7" t="n">
        <f aca="false">'1-Year 2024'!H13</f>
        <v>1</v>
      </c>
    </row>
    <row r="6" customFormat="false" ht="15" hidden="false" customHeight="false" outlineLevel="0" collapsed="false">
      <c r="A6" s="8" t="s">
        <v>8</v>
      </c>
      <c r="B6" s="9" t="n">
        <f aca="false">'5-Year 2024'!F16</f>
        <v>1294264</v>
      </c>
      <c r="C6" s="10" t="n">
        <f aca="false">'5-Year 2024'!H16</f>
        <v>0.162239562408563</v>
      </c>
      <c r="D6" s="9" t="n">
        <f aca="false">'1-Year 2024'!F16</f>
        <v>1351209</v>
      </c>
      <c r="E6" s="10" t="n">
        <f aca="false">'1-Year 2024'!H16</f>
        <v>0.148000316765886</v>
      </c>
    </row>
    <row r="7" customFormat="false" ht="15" hidden="false" customHeight="false" outlineLevel="0" collapsed="false">
      <c r="A7" s="8" t="s">
        <v>9</v>
      </c>
      <c r="B7" s="9" t="n">
        <f aca="false">'5-Year 2024'!F17</f>
        <v>2481204</v>
      </c>
      <c r="C7" s="10" t="n">
        <f aca="false">'5-Year 2024'!H17</f>
        <v>0.311025765382006</v>
      </c>
      <c r="D7" s="9" t="n">
        <f aca="false">'1-Year 2024'!F17</f>
        <v>2804741</v>
      </c>
      <c r="E7" s="10" t="n">
        <f aca="false">'1-Year 2024'!H17</f>
        <v>0.307208253087619</v>
      </c>
    </row>
    <row r="8" customFormat="false" ht="15" hidden="false" customHeight="false" outlineLevel="0" collapsed="false">
      <c r="A8" s="8" t="s">
        <v>10</v>
      </c>
      <c r="B8" s="9" t="n">
        <f aca="false">'5-Year 2024'!F18</f>
        <v>1038422</v>
      </c>
      <c r="C8" s="10" t="n">
        <f aca="false">'5-Year 2024'!H18</f>
        <v>0.130169062011634</v>
      </c>
      <c r="D8" s="9" t="n">
        <f aca="false">'1-Year 2024'!F18</f>
        <v>1260848</v>
      </c>
      <c r="E8" s="10" t="n">
        <f aca="false">'1-Year 2024'!H18</f>
        <v>0.138102916272489</v>
      </c>
    </row>
    <row r="9" customFormat="false" ht="15" hidden="false" customHeight="false" outlineLevel="0" collapsed="false">
      <c r="A9" s="8" t="s">
        <v>11</v>
      </c>
      <c r="B9" s="9" t="n">
        <f aca="false">'5-Year 2024'!F19</f>
        <v>682652</v>
      </c>
      <c r="C9" s="10" t="n">
        <f aca="false">'5-Year 2024'!H19</f>
        <v>0.0855723111802</v>
      </c>
      <c r="D9" s="9" t="n">
        <f aca="false">'1-Year 2024'!F19</f>
        <v>714734</v>
      </c>
      <c r="E9" s="10" t="n">
        <f aca="false">'1-Year 2024'!H19</f>
        <v>0.0782860818743427</v>
      </c>
    </row>
    <row r="10" customFormat="false" ht="15" hidden="false" customHeight="false" outlineLevel="0" collapsed="false">
      <c r="A10" s="8" t="s">
        <v>12</v>
      </c>
      <c r="B10" s="9" t="n">
        <f aca="false">'5-Year 2024'!F20</f>
        <v>496460</v>
      </c>
      <c r="C10" s="10" t="n">
        <f aca="false">'5-Year 2024'!H20</f>
        <v>0.0622326304010273</v>
      </c>
      <c r="D10" s="9" t="n">
        <f aca="false">'1-Year 2024'!F20</f>
        <v>508706</v>
      </c>
      <c r="E10" s="10" t="n">
        <f aca="false">'1-Year 2024'!H20</f>
        <v>0.0557194698530774</v>
      </c>
    </row>
    <row r="11" customFormat="false" ht="15" hidden="false" customHeight="false" outlineLevel="0" collapsed="false">
      <c r="A11" s="8" t="s">
        <v>13</v>
      </c>
      <c r="B11" s="9" t="n">
        <f aca="false">'5-Year 2024'!F21</f>
        <v>176800</v>
      </c>
      <c r="C11" s="10" t="n">
        <f aca="false">'5-Year 2024'!H21</f>
        <v>0.0221623676729276</v>
      </c>
      <c r="D11" s="9" t="n">
        <f aca="false">'1-Year 2024'!F21</f>
        <v>196529</v>
      </c>
      <c r="E11" s="10" t="n">
        <f aca="false">'1-Year 2024'!H21</f>
        <v>0.021526169714443</v>
      </c>
    </row>
    <row r="12" customFormat="false" ht="15" hidden="false" customHeight="false" outlineLevel="0" collapsed="false">
      <c r="A12" s="8" t="s">
        <v>14</v>
      </c>
      <c r="B12" s="9" t="n">
        <f aca="false">'5-Year 2024'!F22</f>
        <v>328049</v>
      </c>
      <c r="C12" s="10" t="n">
        <f aca="false">'5-Year 2024'!H22</f>
        <v>0.0411218470177388</v>
      </c>
      <c r="D12" s="9" t="n">
        <f aca="false">'1-Year 2024'!F22</f>
        <v>397038</v>
      </c>
      <c r="E12" s="10" t="n">
        <f aca="false">'1-Year 2024'!H22</f>
        <v>0.043488275883371</v>
      </c>
    </row>
    <row r="13" customFormat="false" ht="15" hidden="false" customHeight="false" outlineLevel="0" collapsed="false">
      <c r="A13" s="8" t="s">
        <v>15</v>
      </c>
      <c r="B13" s="9" t="n">
        <f aca="false">'5-Year 2024'!F23</f>
        <v>4103258</v>
      </c>
      <c r="C13" s="10" t="n">
        <f aca="false">'5-Year 2024'!H23</f>
        <v>0.5143547084439</v>
      </c>
      <c r="D13" s="9" t="n">
        <f aca="false">'1-Year 2024'!F23</f>
        <v>4746486</v>
      </c>
      <c r="E13" s="10" t="n">
        <f aca="false">'1-Year 2024'!H23</f>
        <v>0.519891024648921</v>
      </c>
    </row>
    <row r="15" customFormat="false" ht="15" hidden="false" customHeight="false" outlineLevel="0" collapsed="false">
      <c r="A15" s="2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2"/>
    <col collapsed="false" customWidth="true" hidden="false" outlineLevel="0" max="3" min="3" style="0" width="10"/>
    <col collapsed="false" customWidth="true" hidden="false" outlineLevel="0" max="8" min="4" style="0" width="14"/>
  </cols>
  <sheetData>
    <row r="1" customFormat="false" ht="16.15" hidden="false" customHeight="false" outlineLevel="0" collapsed="false">
      <c r="A1" s="1" t="s">
        <v>17</v>
      </c>
    </row>
    <row r="2" customFormat="false" ht="15" hidden="false" customHeight="false" outlineLevel="0" collapsed="false">
      <c r="A2" s="2" t="s">
        <v>18</v>
      </c>
    </row>
    <row r="4" customFormat="false" ht="43.5" hidden="false" customHeight="true" outlineLevel="0" collapsed="false">
      <c r="A4" s="3" t="s">
        <v>19</v>
      </c>
      <c r="B4" s="4" t="s">
        <v>20</v>
      </c>
      <c r="C4" s="4" t="s">
        <v>21</v>
      </c>
      <c r="D4" s="4" t="s">
        <v>22</v>
      </c>
      <c r="E4" s="4" t="s">
        <v>23</v>
      </c>
      <c r="F4" s="4" t="s">
        <v>24</v>
      </c>
      <c r="G4" s="4" t="s">
        <v>25</v>
      </c>
      <c r="H4" s="4" t="s">
        <v>26</v>
      </c>
    </row>
    <row r="5" customFormat="false" ht="15" hidden="false" customHeight="false" outlineLevel="0" collapsed="false">
      <c r="A5" s="11" t="s">
        <v>27</v>
      </c>
      <c r="B5" s="11" t="s">
        <v>27</v>
      </c>
      <c r="C5" s="11" t="s">
        <v>27</v>
      </c>
      <c r="D5" s="12" t="n">
        <f aca="false">E5+F5</f>
        <v>102865</v>
      </c>
      <c r="E5" s="13" t="n">
        <v>41217</v>
      </c>
      <c r="F5" s="13" t="n">
        <v>61648</v>
      </c>
      <c r="G5" s="10" t="n">
        <f aca="false">IF(D5=0,0,F5/D5)</f>
        <v>0.599309774947747</v>
      </c>
      <c r="H5" s="10" t="n">
        <f aca="false">F5/F$13</f>
        <v>0.00772774684559185</v>
      </c>
    </row>
    <row r="6" customFormat="false" ht="15" hidden="false" customHeight="false" outlineLevel="0" collapsed="false">
      <c r="A6" s="11" t="s">
        <v>27</v>
      </c>
      <c r="B6" s="11" t="s">
        <v>27</v>
      </c>
      <c r="C6" s="11" t="s">
        <v>28</v>
      </c>
      <c r="D6" s="12" t="n">
        <f aca="false">E6+F6</f>
        <v>12277484</v>
      </c>
      <c r="E6" s="13" t="n">
        <v>12011083</v>
      </c>
      <c r="F6" s="13" t="n">
        <v>266401</v>
      </c>
      <c r="G6" s="10" t="n">
        <f aca="false">IF(D6=0,0,F6/D6)</f>
        <v>0.0216983381937211</v>
      </c>
      <c r="H6" s="10" t="n">
        <f aca="false">F6/F$13</f>
        <v>0.0333941001721469</v>
      </c>
    </row>
    <row r="7" customFormat="false" ht="15" hidden="false" customHeight="false" outlineLevel="0" collapsed="false">
      <c r="A7" s="11" t="s">
        <v>27</v>
      </c>
      <c r="B7" s="11" t="s">
        <v>28</v>
      </c>
      <c r="C7" s="11" t="s">
        <v>27</v>
      </c>
      <c r="D7" s="12" t="n">
        <f aca="false">E7+F7</f>
        <v>157266</v>
      </c>
      <c r="E7" s="13" t="n">
        <v>42114</v>
      </c>
      <c r="F7" s="13" t="n">
        <v>115152</v>
      </c>
      <c r="G7" s="10" t="n">
        <f aca="false">IF(D7=0,0,F7/D7)</f>
        <v>0.732211666857426</v>
      </c>
      <c r="H7" s="10" t="n">
        <f aca="false">F7/F$13</f>
        <v>0.0144346208273357</v>
      </c>
    </row>
    <row r="8" customFormat="false" ht="15" hidden="false" customHeight="false" outlineLevel="0" collapsed="false">
      <c r="A8" s="11" t="s">
        <v>27</v>
      </c>
      <c r="B8" s="11" t="s">
        <v>28</v>
      </c>
      <c r="C8" s="11" t="s">
        <v>28</v>
      </c>
      <c r="D8" s="12" t="n">
        <f aca="false">E8+F8</f>
        <v>49680700</v>
      </c>
      <c r="E8" s="13" t="n">
        <v>49085479</v>
      </c>
      <c r="F8" s="13" t="n">
        <v>595221</v>
      </c>
      <c r="G8" s="10" t="n">
        <f aca="false">IF(D8=0,0,F8/D8)</f>
        <v>0.0119809302203874</v>
      </c>
      <c r="H8" s="10" t="n">
        <f aca="false">F8/F$13</f>
        <v>0.074612594166559</v>
      </c>
    </row>
    <row r="9" customFormat="false" ht="15" hidden="false" customHeight="false" outlineLevel="0" collapsed="false">
      <c r="A9" s="11" t="s">
        <v>28</v>
      </c>
      <c r="B9" s="11" t="s">
        <v>27</v>
      </c>
      <c r="C9" s="11" t="s">
        <v>27</v>
      </c>
      <c r="D9" s="12" t="n">
        <f aca="false">E9+F9</f>
        <v>484448</v>
      </c>
      <c r="E9" s="13" t="n">
        <v>49636</v>
      </c>
      <c r="F9" s="13" t="n">
        <v>434812</v>
      </c>
      <c r="G9" s="10" t="n">
        <f aca="false">IF(D9=0,0,F9/D9)</f>
        <v>0.897541118964265</v>
      </c>
      <c r="H9" s="10" t="n">
        <f aca="false">F9/F$13</f>
        <v>0.0545048835554354</v>
      </c>
    </row>
    <row r="10" customFormat="false" ht="15" hidden="false" customHeight="false" outlineLevel="0" collapsed="false">
      <c r="A10" s="11" t="s">
        <v>28</v>
      </c>
      <c r="B10" s="11" t="s">
        <v>27</v>
      </c>
      <c r="C10" s="11" t="s">
        <v>28</v>
      </c>
      <c r="D10" s="12" t="n">
        <f aca="false">E10+F10</f>
        <v>57874763</v>
      </c>
      <c r="E10" s="13" t="n">
        <v>56156420</v>
      </c>
      <c r="F10" s="13" t="n">
        <v>1718343</v>
      </c>
      <c r="G10" s="10" t="n">
        <f aca="false">IF(D10=0,0,F10/D10)</f>
        <v>0.0296907133770898</v>
      </c>
      <c r="H10" s="10" t="n">
        <f aca="false">F10/F$13</f>
        <v>0.215399034808831</v>
      </c>
    </row>
    <row r="11" customFormat="false" ht="15" hidden="false" customHeight="false" outlineLevel="0" collapsed="false">
      <c r="A11" s="11" t="s">
        <v>28</v>
      </c>
      <c r="B11" s="11" t="s">
        <v>28</v>
      </c>
      <c r="C11" s="11" t="s">
        <v>27</v>
      </c>
      <c r="D11" s="12" t="n">
        <f aca="false">E11+F11</f>
        <v>778438</v>
      </c>
      <c r="E11" s="13" t="n">
        <v>95786</v>
      </c>
      <c r="F11" s="13" t="n">
        <v>682652</v>
      </c>
      <c r="G11" s="10" t="n">
        <f aca="false">IF(D11=0,0,F11/D11)</f>
        <v>0.876951022432101</v>
      </c>
      <c r="H11" s="10" t="n">
        <f aca="false">F11/F$13</f>
        <v>0.0855723111802</v>
      </c>
    </row>
    <row r="12" customFormat="false" ht="15" hidden="false" customHeight="false" outlineLevel="0" collapsed="false">
      <c r="A12" s="11" t="s">
        <v>28</v>
      </c>
      <c r="B12" s="11" t="s">
        <v>28</v>
      </c>
      <c r="C12" s="11" t="s">
        <v>28</v>
      </c>
      <c r="D12" s="12" t="n">
        <f aca="false">E12+F12</f>
        <v>213566539</v>
      </c>
      <c r="E12" s="13" t="n">
        <v>209463281</v>
      </c>
      <c r="F12" s="13" t="n">
        <v>4103258</v>
      </c>
      <c r="G12" s="10" t="n">
        <f aca="false">IF(D12=0,0,F12/D12)</f>
        <v>0.0192130191331143</v>
      </c>
      <c r="H12" s="10" t="n">
        <f aca="false">F12/F$13</f>
        <v>0.5143547084439</v>
      </c>
    </row>
    <row r="13" customFormat="false" ht="15" hidden="false" customHeight="false" outlineLevel="0" collapsed="false">
      <c r="A13" s="14" t="s">
        <v>22</v>
      </c>
      <c r="B13" s="14"/>
      <c r="C13" s="14"/>
      <c r="D13" s="15" t="n">
        <f aca="false">E13+F13</f>
        <v>334922503</v>
      </c>
      <c r="E13" s="15" t="n">
        <f aca="false">SUM(E5:E12)</f>
        <v>326945016</v>
      </c>
      <c r="F13" s="15" t="n">
        <f aca="false">SUM(F5:F12)</f>
        <v>7977487</v>
      </c>
      <c r="G13" s="7" t="n">
        <f aca="false">IF(D13=0,0,F13/D13)</f>
        <v>0.0238189041600468</v>
      </c>
      <c r="H13" s="7" t="n">
        <f aca="false">F13/F$13</f>
        <v>1</v>
      </c>
    </row>
    <row r="15" customFormat="false" ht="15" hidden="false" customHeight="false" outlineLevel="0" collapsed="false">
      <c r="A15" s="16" t="s">
        <v>29</v>
      </c>
    </row>
    <row r="16" customFormat="false" ht="15" hidden="false" customHeight="true" outlineLevel="0" collapsed="false">
      <c r="A16" s="17" t="s">
        <v>8</v>
      </c>
      <c r="B16" s="17"/>
      <c r="C16" s="17"/>
      <c r="D16" s="12" t="n">
        <f aca="false">E16+F16</f>
        <v>1523017</v>
      </c>
      <c r="E16" s="12" t="n">
        <f aca="false">SUMIFS($E$5:$E$12,$A$5:$A$12,"*",$B$5:$B$12,"*",$C$5:$C$12,"Yes")</f>
        <v>228753</v>
      </c>
      <c r="F16" s="12" t="n">
        <f aca="false">SUMIFS($F$5:$F$12,$A$5:$A$12,"*",$B$5:$B$12,"*",$C$5:$C$12,"Yes")</f>
        <v>1294264</v>
      </c>
      <c r="G16" s="10" t="n">
        <f aca="false">IF(D16=0,0,F16/D16)</f>
        <v>0.849802727087091</v>
      </c>
      <c r="H16" s="10" t="n">
        <f aca="false">F16/F$13</f>
        <v>0.162239562408563</v>
      </c>
    </row>
    <row r="17" customFormat="false" ht="15" hidden="false" customHeight="true" outlineLevel="0" collapsed="false">
      <c r="A17" s="17" t="s">
        <v>9</v>
      </c>
      <c r="B17" s="17"/>
      <c r="C17" s="17"/>
      <c r="D17" s="12" t="n">
        <f aca="false">E17+F17</f>
        <v>70739560</v>
      </c>
      <c r="E17" s="12" t="n">
        <f aca="false">SUMIFS($E$5:$E$12,$A$5:$A$12,"*",$B$5:$B$12,"Yes",$C$5:$C$12,"*")</f>
        <v>68258356</v>
      </c>
      <c r="F17" s="12" t="n">
        <f aca="false">SUMIFS($F$5:$F$12,$A$5:$A$12,"*",$B$5:$B$12,"Yes",$C$5:$C$12,"*")</f>
        <v>2481204</v>
      </c>
      <c r="G17" s="10" t="n">
        <f aca="false">IF(D17=0,0,F17/D17)</f>
        <v>0.0350751969619263</v>
      </c>
      <c r="H17" s="10" t="n">
        <f aca="false">F17/F$13</f>
        <v>0.311025765382006</v>
      </c>
    </row>
    <row r="18" customFormat="false" ht="15" hidden="false" customHeight="true" outlineLevel="0" collapsed="false">
      <c r="A18" s="17" t="s">
        <v>10</v>
      </c>
      <c r="B18" s="17"/>
      <c r="C18" s="17"/>
      <c r="D18" s="12" t="n">
        <f aca="false">E18+F18</f>
        <v>62218315</v>
      </c>
      <c r="E18" s="12" t="n">
        <f aca="false">SUMIFS($E$5:$E$12,$A$5:$A$12,"Yes",$B$5:$B$12,"*",$C$5:$C$12,"*")</f>
        <v>61179893</v>
      </c>
      <c r="F18" s="12" t="n">
        <f aca="false">SUMIFS($F$5:$F$12,$A$5:$A$12,"Yes",$B$5:$B$12,"*",$C$5:$C$12,"*")</f>
        <v>1038422</v>
      </c>
      <c r="G18" s="10" t="n">
        <f aca="false">IF(D18=0,0,F18/D18)</f>
        <v>0.0166899730408964</v>
      </c>
      <c r="H18" s="10" t="n">
        <f aca="false">F18/F$13</f>
        <v>0.130169062011634</v>
      </c>
    </row>
    <row r="19" customFormat="false" ht="15" hidden="false" customHeight="true" outlineLevel="0" collapsed="false">
      <c r="A19" s="17" t="s">
        <v>11</v>
      </c>
      <c r="B19" s="17"/>
      <c r="C19" s="17"/>
      <c r="D19" s="12" t="n">
        <f aca="false">E19+F19</f>
        <v>778438</v>
      </c>
      <c r="E19" s="12" t="n">
        <f aca="false">SUMIFS($E$5:$E$12,$A$5:$A$12,"No",$B$5:$B$12,"No",$C$5:$C$12,"Yes")</f>
        <v>95786</v>
      </c>
      <c r="F19" s="12" t="n">
        <f aca="false">SUMIFS($F$5:$F$12,$A$5:$A$12,"No",$B$5:$B$12,"No",$C$5:$C$12,"Yes")</f>
        <v>682652</v>
      </c>
      <c r="G19" s="10" t="n">
        <f aca="false">IF(D19=0,0,F19/D19)</f>
        <v>0.876951022432101</v>
      </c>
      <c r="H19" s="10" t="n">
        <f aca="false">F19/F$13</f>
        <v>0.0855723111802</v>
      </c>
    </row>
    <row r="20" customFormat="false" ht="15" hidden="false" customHeight="true" outlineLevel="0" collapsed="false">
      <c r="A20" s="17" t="s">
        <v>12</v>
      </c>
      <c r="B20" s="17"/>
      <c r="C20" s="17"/>
      <c r="D20" s="12" t="n">
        <f aca="false">E20+F20</f>
        <v>587313</v>
      </c>
      <c r="E20" s="12" t="n">
        <f aca="false">SUMIFS($E$5:$E$12,$A$5:$A$12,"*",$B$5:$B$12,"Yes",$C$5:$C$12,"Yes")</f>
        <v>90853</v>
      </c>
      <c r="F20" s="12" t="n">
        <f aca="false">SUMIFS($F$5:$F$12,$A$5:$A$12,"*",$B$5:$B$12,"Yes",$C$5:$C$12,"Yes")</f>
        <v>496460</v>
      </c>
      <c r="G20" s="10" t="n">
        <f aca="false">IF(D20=0,0,F20/D20)</f>
        <v>0.845307357405676</v>
      </c>
      <c r="H20" s="10" t="n">
        <f aca="false">F20/F$13</f>
        <v>0.0622326304010273</v>
      </c>
    </row>
    <row r="21" customFormat="false" ht="15" hidden="false" customHeight="true" outlineLevel="0" collapsed="false">
      <c r="A21" s="17" t="s">
        <v>13</v>
      </c>
      <c r="B21" s="17"/>
      <c r="C21" s="17"/>
      <c r="D21" s="12" t="n">
        <f aca="false">E21+F21</f>
        <v>260131</v>
      </c>
      <c r="E21" s="12" t="n">
        <f aca="false">SUMIFS($E$5:$E$12,$A$5:$A$12,"Yes",$B$5:$B$12,"*",$C$5:$C$12,"Yes")</f>
        <v>83331</v>
      </c>
      <c r="F21" s="12" t="n">
        <f aca="false">SUMIFS($F$5:$F$12,$A$5:$A$12,"Yes",$B$5:$B$12,"*",$C$5:$C$12,"Yes")</f>
        <v>176800</v>
      </c>
      <c r="G21" s="10" t="n">
        <f aca="false">IF(D21=0,0,F21/D21)</f>
        <v>0.679657557153896</v>
      </c>
      <c r="H21" s="10" t="n">
        <f aca="false">F21/F$13</f>
        <v>0.0221623676729276</v>
      </c>
    </row>
    <row r="22" customFormat="false" ht="15" hidden="false" customHeight="true" outlineLevel="0" collapsed="false">
      <c r="A22" s="17" t="s">
        <v>14</v>
      </c>
      <c r="B22" s="17"/>
      <c r="C22" s="17"/>
      <c r="D22" s="12" t="n">
        <f aca="false">E22+F22</f>
        <v>12380349</v>
      </c>
      <c r="E22" s="12" t="n">
        <f aca="false">SUMIFS($E$5:$E$12,$A$5:$A$12,"Yes",$B$5:$B$12,"Yes",$C$5:$C$12,"*")</f>
        <v>12052300</v>
      </c>
      <c r="F22" s="12" t="n">
        <f aca="false">SUMIFS($F$5:$F$12,$A$5:$A$12,"Yes",$B$5:$B$12,"Yes",$C$5:$C$12,"*")</f>
        <v>328049</v>
      </c>
      <c r="G22" s="10" t="n">
        <f aca="false">IF(D22=0,0,F22/D22)</f>
        <v>0.0264975567328514</v>
      </c>
      <c r="H22" s="10" t="n">
        <f aca="false">F22/F$13</f>
        <v>0.0411218470177388</v>
      </c>
    </row>
    <row r="23" customFormat="false" ht="26.85" hidden="false" customHeight="true" outlineLevel="0" collapsed="false">
      <c r="A23" s="17" t="s">
        <v>15</v>
      </c>
      <c r="B23" s="17"/>
      <c r="C23" s="17"/>
      <c r="D23" s="12" t="n">
        <f aca="false">E23+F23</f>
        <v>213566539</v>
      </c>
      <c r="E23" s="12" t="n">
        <f aca="false">SUMIFS($E$5:$E$12,$A$5:$A$12,"No",$B$5:$B$12,"No",$C$5:$C$12,"No")</f>
        <v>209463281</v>
      </c>
      <c r="F23" s="12" t="n">
        <f aca="false">SUMIFS($F$5:$F$12,$A$5:$A$12,"No",$B$5:$B$12,"No",$C$5:$C$12,"No")</f>
        <v>4103258</v>
      </c>
      <c r="G23" s="10" t="n">
        <f aca="false">IF(D23=0,0,F23/D23)</f>
        <v>0.0192130191331143</v>
      </c>
      <c r="H23" s="10" t="n">
        <f aca="false">F23/F$13</f>
        <v>0.5143547084439</v>
      </c>
    </row>
    <row r="25" customFormat="false" ht="15" hidden="false" customHeight="false" outlineLevel="0" collapsed="false">
      <c r="A25" s="2" t="s">
        <v>30</v>
      </c>
    </row>
    <row r="26" customFormat="false" ht="15" hidden="false" customHeight="false" outlineLevel="0" collapsed="false">
      <c r="A26" s="2" t="s">
        <v>31</v>
      </c>
    </row>
    <row r="27" customFormat="false" ht="15" hidden="false" customHeight="false" outlineLevel="0" collapsed="false">
      <c r="A27" s="2" t="s">
        <v>32</v>
      </c>
    </row>
    <row r="28" customFormat="false" ht="15" hidden="false" customHeight="false" outlineLevel="0" collapsed="false">
      <c r="A28" s="2" t="s">
        <v>33</v>
      </c>
    </row>
  </sheetData>
  <mergeCells count="8">
    <mergeCell ref="A16:C16"/>
    <mergeCell ref="A17:C17"/>
    <mergeCell ref="A18:C18"/>
    <mergeCell ref="A19:C19"/>
    <mergeCell ref="A20:C20"/>
    <mergeCell ref="A21:C21"/>
    <mergeCell ref="A22:C22"/>
    <mergeCell ref="A23:C2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2"/>
    <col collapsed="false" customWidth="true" hidden="false" outlineLevel="0" max="3" min="3" style="0" width="10"/>
    <col collapsed="false" customWidth="true" hidden="false" outlineLevel="0" max="8" min="4" style="0" width="14"/>
  </cols>
  <sheetData>
    <row r="1" customFormat="false" ht="16.15" hidden="false" customHeight="false" outlineLevel="0" collapsed="false">
      <c r="A1" s="1" t="s">
        <v>34</v>
      </c>
    </row>
    <row r="2" customFormat="false" ht="15" hidden="false" customHeight="false" outlineLevel="0" collapsed="false">
      <c r="A2" s="2" t="s">
        <v>35</v>
      </c>
    </row>
    <row r="4" customFormat="false" ht="43.5" hidden="false" customHeight="true" outlineLevel="0" collapsed="false">
      <c r="A4" s="3" t="s">
        <v>19</v>
      </c>
      <c r="B4" s="4" t="s">
        <v>20</v>
      </c>
      <c r="C4" s="4" t="s">
        <v>21</v>
      </c>
      <c r="D4" s="4" t="s">
        <v>22</v>
      </c>
      <c r="E4" s="4" t="s">
        <v>23</v>
      </c>
      <c r="F4" s="4" t="s">
        <v>24</v>
      </c>
      <c r="G4" s="4" t="s">
        <v>25</v>
      </c>
      <c r="H4" s="4" t="s">
        <v>26</v>
      </c>
    </row>
    <row r="5" customFormat="false" ht="15" hidden="false" customHeight="false" outlineLevel="0" collapsed="false">
      <c r="A5" s="11" t="s">
        <v>27</v>
      </c>
      <c r="B5" s="11" t="s">
        <v>27</v>
      </c>
      <c r="C5" s="11" t="s">
        <v>27</v>
      </c>
      <c r="D5" s="12" t="n">
        <f aca="false">E5+F5</f>
        <v>113814</v>
      </c>
      <c r="E5" s="13" t="n">
        <v>45054</v>
      </c>
      <c r="F5" s="13" t="n">
        <v>68760</v>
      </c>
      <c r="G5" s="10" t="n">
        <f aca="false">IF(D5=0,0,F5/D5)</f>
        <v>0.604143602720228</v>
      </c>
      <c r="H5" s="10" t="n">
        <f aca="false">F5/F$13</f>
        <v>0.00753140467597709</v>
      </c>
    </row>
    <row r="6" customFormat="false" ht="15" hidden="false" customHeight="false" outlineLevel="0" collapsed="false">
      <c r="A6" s="11" t="s">
        <v>27</v>
      </c>
      <c r="B6" s="11" t="s">
        <v>27</v>
      </c>
      <c r="C6" s="11" t="s">
        <v>28</v>
      </c>
      <c r="D6" s="12" t="n">
        <f aca="false">E6+F6</f>
        <v>12948142</v>
      </c>
      <c r="E6" s="13" t="n">
        <v>12619864</v>
      </c>
      <c r="F6" s="13" t="n">
        <v>328278</v>
      </c>
      <c r="G6" s="10" t="n">
        <f aca="false">IF(D6=0,0,F6/D6)</f>
        <v>0.0253532900704981</v>
      </c>
      <c r="H6" s="10" t="n">
        <f aca="false">F6/F$13</f>
        <v>0.0359568712073939</v>
      </c>
    </row>
    <row r="7" customFormat="false" ht="15" hidden="false" customHeight="false" outlineLevel="0" collapsed="false">
      <c r="A7" s="11" t="s">
        <v>27</v>
      </c>
      <c r="B7" s="11" t="s">
        <v>28</v>
      </c>
      <c r="C7" s="11" t="s">
        <v>27</v>
      </c>
      <c r="D7" s="12" t="n">
        <f aca="false">E7+F7</f>
        <v>169963</v>
      </c>
      <c r="E7" s="13" t="n">
        <v>42194</v>
      </c>
      <c r="F7" s="13" t="n">
        <v>127769</v>
      </c>
      <c r="G7" s="10" t="n">
        <f aca="false">IF(D7=0,0,F7/D7)</f>
        <v>0.751745968240146</v>
      </c>
      <c r="H7" s="10" t="n">
        <f aca="false">F7/F$13</f>
        <v>0.0139947650384659</v>
      </c>
    </row>
    <row r="8" customFormat="false" ht="15" hidden="false" customHeight="false" outlineLevel="0" collapsed="false">
      <c r="A8" s="11" t="s">
        <v>27</v>
      </c>
      <c r="B8" s="11" t="s">
        <v>28</v>
      </c>
      <c r="C8" s="11" t="s">
        <v>28</v>
      </c>
      <c r="D8" s="12" t="n">
        <f aca="false">E8+F8</f>
        <v>51763501</v>
      </c>
      <c r="E8" s="13" t="n">
        <v>51027460</v>
      </c>
      <c r="F8" s="13" t="n">
        <v>736041</v>
      </c>
      <c r="G8" s="10" t="n">
        <f aca="false">IF(D8=0,0,F8/D8)</f>
        <v>0.0142193048341147</v>
      </c>
      <c r="H8" s="10" t="n">
        <f aca="false">F8/F$13</f>
        <v>0.0806198753506523</v>
      </c>
    </row>
    <row r="9" customFormat="false" ht="15" hidden="false" customHeight="false" outlineLevel="0" collapsed="false">
      <c r="A9" s="11" t="s">
        <v>28</v>
      </c>
      <c r="B9" s="11" t="s">
        <v>27</v>
      </c>
      <c r="C9" s="11" t="s">
        <v>27</v>
      </c>
      <c r="D9" s="12" t="n">
        <f aca="false">E9+F9</f>
        <v>483075</v>
      </c>
      <c r="E9" s="13" t="n">
        <v>43129</v>
      </c>
      <c r="F9" s="13" t="n">
        <v>439946</v>
      </c>
      <c r="G9" s="10" t="n">
        <f aca="false">IF(D9=0,0,F9/D9)</f>
        <v>0.910719867515396</v>
      </c>
      <c r="H9" s="10" t="n">
        <f aca="false">F9/F$13</f>
        <v>0.0481880651771003</v>
      </c>
    </row>
    <row r="10" customFormat="false" ht="15" hidden="false" customHeight="false" outlineLevel="0" collapsed="false">
      <c r="A10" s="11" t="s">
        <v>28</v>
      </c>
      <c r="B10" s="11" t="s">
        <v>27</v>
      </c>
      <c r="C10" s="11" t="s">
        <v>28</v>
      </c>
      <c r="D10" s="12" t="n">
        <f aca="false">E10+F10</f>
        <v>56923582</v>
      </c>
      <c r="E10" s="13" t="n">
        <v>54955825</v>
      </c>
      <c r="F10" s="13" t="n">
        <v>1967757</v>
      </c>
      <c r="G10" s="10" t="n">
        <f aca="false">IF(D10=0,0,F10/D10)</f>
        <v>0.0345683973295988</v>
      </c>
      <c r="H10" s="10" t="n">
        <f aca="false">F10/F$13</f>
        <v>0.215531912027147</v>
      </c>
    </row>
    <row r="11" customFormat="false" ht="15" hidden="false" customHeight="false" outlineLevel="0" collapsed="false">
      <c r="A11" s="11" t="s">
        <v>28</v>
      </c>
      <c r="B11" s="11" t="s">
        <v>28</v>
      </c>
      <c r="C11" s="11" t="s">
        <v>27</v>
      </c>
      <c r="D11" s="12" t="n">
        <f aca="false">E11+F11</f>
        <v>807972</v>
      </c>
      <c r="E11" s="13" t="n">
        <v>93238</v>
      </c>
      <c r="F11" s="13" t="n">
        <v>714734</v>
      </c>
      <c r="G11" s="10" t="n">
        <f aca="false">IF(D11=0,0,F11/D11)</f>
        <v>0.884602436718104</v>
      </c>
      <c r="H11" s="10" t="n">
        <f aca="false">F11/F$13</f>
        <v>0.0782860818743427</v>
      </c>
    </row>
    <row r="12" customFormat="false" ht="15" hidden="false" customHeight="false" outlineLevel="0" collapsed="false">
      <c r="A12" s="11" t="s">
        <v>28</v>
      </c>
      <c r="B12" s="11" t="s">
        <v>28</v>
      </c>
      <c r="C12" s="11" t="s">
        <v>28</v>
      </c>
      <c r="D12" s="12" t="n">
        <f aca="false">E12+F12</f>
        <v>216900941</v>
      </c>
      <c r="E12" s="13" t="n">
        <v>212154455</v>
      </c>
      <c r="F12" s="13" t="n">
        <v>4746486</v>
      </c>
      <c r="G12" s="10" t="n">
        <f aca="false">IF(D12=0,0,F12/D12)</f>
        <v>0.021883196901391</v>
      </c>
      <c r="H12" s="10" t="n">
        <f aca="false">F12/F$13</f>
        <v>0.519891024648921</v>
      </c>
    </row>
    <row r="13" customFormat="false" ht="15" hidden="false" customHeight="false" outlineLevel="0" collapsed="false">
      <c r="A13" s="14" t="s">
        <v>22</v>
      </c>
      <c r="B13" s="14"/>
      <c r="C13" s="14"/>
      <c r="D13" s="15" t="n">
        <f aca="false">E13+F13</f>
        <v>340110990</v>
      </c>
      <c r="E13" s="15" t="n">
        <f aca="false">SUM(E5:E12)</f>
        <v>330981219</v>
      </c>
      <c r="F13" s="15" t="n">
        <f aca="false">SUM(F5:F12)</f>
        <v>9129771</v>
      </c>
      <c r="G13" s="7" t="n">
        <f aca="false">IF(D13=0,0,F13/D13)</f>
        <v>0.0268435048217642</v>
      </c>
      <c r="H13" s="7" t="n">
        <f aca="false">F13/F$13</f>
        <v>1</v>
      </c>
    </row>
    <row r="15" customFormat="false" ht="15" hidden="false" customHeight="false" outlineLevel="0" collapsed="false">
      <c r="A15" s="16" t="s">
        <v>29</v>
      </c>
    </row>
    <row r="16" customFormat="false" ht="15" hidden="false" customHeight="true" outlineLevel="0" collapsed="false">
      <c r="A16" s="17" t="s">
        <v>8</v>
      </c>
      <c r="B16" s="17"/>
      <c r="C16" s="17"/>
      <c r="D16" s="12" t="n">
        <f aca="false">E16+F16</f>
        <v>1574824</v>
      </c>
      <c r="E16" s="12" t="n">
        <f aca="false">SUMIFS($E$5:$E$12,$A$5:$A$12,"*",$B$5:$B$12,"*",$C$5:$C$12,"Yes")</f>
        <v>223615</v>
      </c>
      <c r="F16" s="12" t="n">
        <f aca="false">SUMIFS($F$5:$F$12,$A$5:$A$12,"*",$B$5:$B$12,"*",$C$5:$C$12,"Yes")</f>
        <v>1351209</v>
      </c>
      <c r="G16" s="10" t="n">
        <f aca="false">IF(D16=0,0,F16/D16)</f>
        <v>0.85800635499586</v>
      </c>
      <c r="H16" s="10" t="n">
        <f aca="false">F16/F$13</f>
        <v>0.148000316765886</v>
      </c>
    </row>
    <row r="17" customFormat="false" ht="15" hidden="false" customHeight="true" outlineLevel="0" collapsed="false">
      <c r="A17" s="17" t="s">
        <v>9</v>
      </c>
      <c r="B17" s="17"/>
      <c r="C17" s="17"/>
      <c r="D17" s="12" t="n">
        <f aca="false">E17+F17</f>
        <v>70468613</v>
      </c>
      <c r="E17" s="12" t="n">
        <f aca="false">SUMIFS($E$5:$E$12,$A$5:$A$12,"*",$B$5:$B$12,"Yes",$C$5:$C$12,"*")</f>
        <v>67663872</v>
      </c>
      <c r="F17" s="12" t="n">
        <f aca="false">SUMIFS($F$5:$F$12,$A$5:$A$12,"*",$B$5:$B$12,"Yes",$C$5:$C$12,"*")</f>
        <v>2804741</v>
      </c>
      <c r="G17" s="10" t="n">
        <f aca="false">IF(D17=0,0,F17/D17)</f>
        <v>0.0398012800393843</v>
      </c>
      <c r="H17" s="10" t="n">
        <f aca="false">F17/F$13</f>
        <v>0.307208253087619</v>
      </c>
    </row>
    <row r="18" customFormat="false" ht="15" hidden="false" customHeight="true" outlineLevel="0" collapsed="false">
      <c r="A18" s="17" t="s">
        <v>10</v>
      </c>
      <c r="B18" s="17"/>
      <c r="C18" s="17"/>
      <c r="D18" s="12" t="n">
        <f aca="false">E18+F18</f>
        <v>64995420</v>
      </c>
      <c r="E18" s="12" t="n">
        <f aca="false">SUMIFS($E$5:$E$12,$A$5:$A$12,"Yes",$B$5:$B$12,"*",$C$5:$C$12,"*")</f>
        <v>63734572</v>
      </c>
      <c r="F18" s="12" t="n">
        <f aca="false">SUMIFS($F$5:$F$12,$A$5:$A$12,"Yes",$B$5:$B$12,"*",$C$5:$C$12,"*")</f>
        <v>1260848</v>
      </c>
      <c r="G18" s="10" t="n">
        <f aca="false">IF(D18=0,0,F18/D18)</f>
        <v>0.0193990284238489</v>
      </c>
      <c r="H18" s="10" t="n">
        <f aca="false">F18/F$13</f>
        <v>0.138102916272489</v>
      </c>
    </row>
    <row r="19" customFormat="false" ht="15" hidden="false" customHeight="true" outlineLevel="0" collapsed="false">
      <c r="A19" s="17" t="s">
        <v>11</v>
      </c>
      <c r="B19" s="17"/>
      <c r="C19" s="17"/>
      <c r="D19" s="12" t="n">
        <f aca="false">E19+F19</f>
        <v>807972</v>
      </c>
      <c r="E19" s="12" t="n">
        <f aca="false">SUMIFS($E$5:$E$12,$A$5:$A$12,"No",$B$5:$B$12,"No",$C$5:$C$12,"Yes")</f>
        <v>93238</v>
      </c>
      <c r="F19" s="12" t="n">
        <f aca="false">SUMIFS($F$5:$F$12,$A$5:$A$12,"No",$B$5:$B$12,"No",$C$5:$C$12,"Yes")</f>
        <v>714734</v>
      </c>
      <c r="G19" s="10" t="n">
        <f aca="false">IF(D19=0,0,F19/D19)</f>
        <v>0.884602436718104</v>
      </c>
      <c r="H19" s="10" t="n">
        <f aca="false">F19/F$13</f>
        <v>0.0782860818743427</v>
      </c>
    </row>
    <row r="20" customFormat="false" ht="15" hidden="false" customHeight="true" outlineLevel="0" collapsed="false">
      <c r="A20" s="17" t="s">
        <v>12</v>
      </c>
      <c r="B20" s="17"/>
      <c r="C20" s="17"/>
      <c r="D20" s="12" t="n">
        <f aca="false">E20+F20</f>
        <v>596889</v>
      </c>
      <c r="E20" s="12" t="n">
        <f aca="false">SUMIFS($E$5:$E$12,$A$5:$A$12,"*",$B$5:$B$12,"Yes",$C$5:$C$12,"Yes")</f>
        <v>88183</v>
      </c>
      <c r="F20" s="12" t="n">
        <f aca="false">SUMIFS($F$5:$F$12,$A$5:$A$12,"*",$B$5:$B$12,"Yes",$C$5:$C$12,"Yes")</f>
        <v>508706</v>
      </c>
      <c r="G20" s="10" t="n">
        <f aca="false">IF(D20=0,0,F20/D20)</f>
        <v>0.85226231342846</v>
      </c>
      <c r="H20" s="10" t="n">
        <f aca="false">F20/F$13</f>
        <v>0.0557194698530774</v>
      </c>
    </row>
    <row r="21" customFormat="false" ht="15" hidden="false" customHeight="true" outlineLevel="0" collapsed="false">
      <c r="A21" s="17" t="s">
        <v>13</v>
      </c>
      <c r="B21" s="17"/>
      <c r="C21" s="17"/>
      <c r="D21" s="12" t="n">
        <f aca="false">E21+F21</f>
        <v>283777</v>
      </c>
      <c r="E21" s="12" t="n">
        <f aca="false">SUMIFS($E$5:$E$12,$A$5:$A$12,"Yes",$B$5:$B$12,"*",$C$5:$C$12,"Yes")</f>
        <v>87248</v>
      </c>
      <c r="F21" s="12" t="n">
        <f aca="false">SUMIFS($F$5:$F$12,$A$5:$A$12,"Yes",$B$5:$B$12,"*",$C$5:$C$12,"Yes")</f>
        <v>196529</v>
      </c>
      <c r="G21" s="10" t="n">
        <f aca="false">IF(D21=0,0,F21/D21)</f>
        <v>0.692547317083485</v>
      </c>
      <c r="H21" s="10" t="n">
        <f aca="false">F21/F$13</f>
        <v>0.021526169714443</v>
      </c>
    </row>
    <row r="22" customFormat="false" ht="15" hidden="false" customHeight="true" outlineLevel="0" collapsed="false">
      <c r="A22" s="17" t="s">
        <v>14</v>
      </c>
      <c r="B22" s="17"/>
      <c r="C22" s="17"/>
      <c r="D22" s="12" t="n">
        <f aca="false">E22+F22</f>
        <v>13061956</v>
      </c>
      <c r="E22" s="12" t="n">
        <f aca="false">SUMIFS($E$5:$E$12,$A$5:$A$12,"Yes",$B$5:$B$12,"Yes",$C$5:$C$12,"*")</f>
        <v>12664918</v>
      </c>
      <c r="F22" s="12" t="n">
        <f aca="false">SUMIFS($F$5:$F$12,$A$5:$A$12,"Yes",$B$5:$B$12,"Yes",$C$5:$C$12,"*")</f>
        <v>397038</v>
      </c>
      <c r="G22" s="10" t="n">
        <f aca="false">IF(D22=0,0,F22/D22)</f>
        <v>0.0303965194799309</v>
      </c>
      <c r="H22" s="10" t="n">
        <f aca="false">F22/F$13</f>
        <v>0.043488275883371</v>
      </c>
    </row>
    <row r="23" customFormat="false" ht="26.85" hidden="false" customHeight="true" outlineLevel="0" collapsed="false">
      <c r="A23" s="17" t="s">
        <v>15</v>
      </c>
      <c r="B23" s="17"/>
      <c r="C23" s="17"/>
      <c r="D23" s="12" t="n">
        <f aca="false">E23+F23</f>
        <v>216900941</v>
      </c>
      <c r="E23" s="12" t="n">
        <f aca="false">SUMIFS($E$5:$E$12,$A$5:$A$12,"No",$B$5:$B$12,"No",$C$5:$C$12,"No")</f>
        <v>212154455</v>
      </c>
      <c r="F23" s="12" t="n">
        <f aca="false">SUMIFS($F$5:$F$12,$A$5:$A$12,"No",$B$5:$B$12,"No",$C$5:$C$12,"No")</f>
        <v>4746486</v>
      </c>
      <c r="G23" s="10" t="n">
        <f aca="false">IF(D23=0,0,F23/D23)</f>
        <v>0.021883196901391</v>
      </c>
      <c r="H23" s="10" t="n">
        <f aca="false">F23/F$13</f>
        <v>0.519891024648921</v>
      </c>
    </row>
    <row r="25" customFormat="false" ht="15" hidden="false" customHeight="false" outlineLevel="0" collapsed="false">
      <c r="A25" s="2" t="s">
        <v>30</v>
      </c>
    </row>
    <row r="26" customFormat="false" ht="15" hidden="false" customHeight="false" outlineLevel="0" collapsed="false">
      <c r="A26" s="2" t="s">
        <v>31</v>
      </c>
    </row>
    <row r="27" customFormat="false" ht="15" hidden="false" customHeight="false" outlineLevel="0" collapsed="false">
      <c r="A27" s="2" t="s">
        <v>32</v>
      </c>
    </row>
    <row r="28" customFormat="false" ht="15" hidden="false" customHeight="false" outlineLevel="0" collapsed="false">
      <c r="A28" s="2" t="s">
        <v>33</v>
      </c>
    </row>
  </sheetData>
  <mergeCells count="8">
    <mergeCell ref="A16:C16"/>
    <mergeCell ref="A17:C17"/>
    <mergeCell ref="A18:C18"/>
    <mergeCell ref="A19:C19"/>
    <mergeCell ref="A20:C20"/>
    <mergeCell ref="A21:C21"/>
    <mergeCell ref="A22:C22"/>
    <mergeCell ref="A23:C2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100"/>
  </cols>
  <sheetData>
    <row r="1" customFormat="false" ht="16.15" hidden="false" customHeight="false" outlineLevel="0" collapsed="false">
      <c r="A1" s="1" t="s">
        <v>36</v>
      </c>
    </row>
    <row r="3" customFormat="false" ht="26.85" hidden="false" customHeight="false" outlineLevel="0" collapsed="false">
      <c r="A3" s="18" t="s">
        <v>37</v>
      </c>
      <c r="B3" s="19" t="s">
        <v>38</v>
      </c>
    </row>
    <row r="4" customFormat="false" ht="15" hidden="false" customHeight="false" outlineLevel="0" collapsed="false">
      <c r="A4" s="18" t="s">
        <v>39</v>
      </c>
      <c r="B4" s="19" t="s">
        <v>40</v>
      </c>
    </row>
    <row r="5" customFormat="false" ht="15" hidden="false" customHeight="false" outlineLevel="0" collapsed="false">
      <c r="A5" s="18" t="s">
        <v>41</v>
      </c>
      <c r="B5" s="19" t="s">
        <v>42</v>
      </c>
    </row>
    <row r="6" customFormat="false" ht="15" hidden="false" customHeight="false" outlineLevel="0" collapsed="false">
      <c r="A6" s="18" t="s">
        <v>43</v>
      </c>
      <c r="B6" s="19" t="s">
        <v>44</v>
      </c>
    </row>
    <row r="7" customFormat="false" ht="15" hidden="false" customHeight="false" outlineLevel="0" collapsed="false">
      <c r="A7" s="18" t="s">
        <v>45</v>
      </c>
      <c r="B7" s="19" t="s">
        <v>46</v>
      </c>
    </row>
    <row r="8" customFormat="false" ht="39.55" hidden="false" customHeight="false" outlineLevel="0" collapsed="false">
      <c r="A8" s="18" t="s">
        <v>47</v>
      </c>
      <c r="B8" s="19" t="s">
        <v>48</v>
      </c>
    </row>
    <row r="9" customFormat="false" ht="15" hidden="false" customHeight="false" outlineLevel="0" collapsed="false">
      <c r="A9" s="18" t="s">
        <v>49</v>
      </c>
      <c r="B9" s="19" t="s">
        <v>50</v>
      </c>
    </row>
    <row r="10" customFormat="false" ht="15" hidden="false" customHeight="false" outlineLevel="0" collapsed="false">
      <c r="A10" s="18" t="s">
        <v>51</v>
      </c>
      <c r="B10" s="19" t="s">
        <v>52</v>
      </c>
    </row>
    <row r="11" customFormat="false" ht="26.85" hidden="false" customHeight="false" outlineLevel="0" collapsed="false">
      <c r="A11" s="18" t="s">
        <v>53</v>
      </c>
      <c r="B11" s="19" t="s">
        <v>54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2026-10-12T16:11:34Z</dcterms:created>
  <dc:creator>openpyxl</dc:creator>
  <dc:description/>
  <dc:language>en-US</dc:language>
  <cp:lastModifiedBy/>
  <dcterms:modified xsi:type="dcterms:W3CDTF">2026-10-12T16:11:34Z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